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Tik Tok\#vaca7ion\2017\Macau 20-22 Oktober 2017\"/>
    </mc:Choice>
  </mc:AlternateContent>
  <bookViews>
    <workbookView xWindow="0" yWindow="0" windowWidth="20490" windowHeight="7365"/>
  </bookViews>
  <sheets>
    <sheet name="Itinerary" sheetId="1" r:id="rId1"/>
    <sheet name="Budget by Category" sheetId="3" state="hidden" r:id="rId2"/>
    <sheet name="Category" sheetId="4" state="hidden" r:id="rId3"/>
  </sheets>
  <definedNames>
    <definedName name="_xlnm._FilterDatabase" localSheetId="0" hidden="1">Itinerary!$B$9:$F$48</definedName>
    <definedName name="NamedRange1">Itinerary!$B$10:$F$13</definedName>
  </definedNames>
  <calcPr calcId="152511"/>
</workbook>
</file>

<file path=xl/calcChain.xml><?xml version="1.0" encoding="utf-8"?>
<calcChain xmlns="http://schemas.openxmlformats.org/spreadsheetml/2006/main">
  <c r="F40" i="1" l="1"/>
  <c r="F35" i="1"/>
  <c r="C56" i="1" l="1"/>
  <c r="C55" i="1"/>
  <c r="C54" i="1"/>
  <c r="C53" i="1"/>
  <c r="C52" i="1"/>
  <c r="C51" i="1"/>
  <c r="F45" i="1" l="1"/>
  <c r="F44" i="1"/>
  <c r="F43" i="1"/>
  <c r="F42" i="1"/>
  <c r="F41" i="1"/>
  <c r="F33" i="1"/>
  <c r="F31" i="1"/>
  <c r="F29" i="1"/>
  <c r="F27" i="1"/>
  <c r="F26" i="1"/>
  <c r="F22" i="1"/>
  <c r="F21" i="1"/>
  <c r="F18" i="1"/>
  <c r="F19" i="1"/>
  <c r="F15" i="1"/>
  <c r="F13" i="1"/>
  <c r="F1" i="1" l="1"/>
  <c r="C57" i="1"/>
</calcChain>
</file>

<file path=xl/sharedStrings.xml><?xml version="1.0" encoding="utf-8"?>
<sst xmlns="http://schemas.openxmlformats.org/spreadsheetml/2006/main" count="165" uniqueCount="97">
  <si>
    <t>Kategori Budget</t>
  </si>
  <si>
    <t>Kategori</t>
  </si>
  <si>
    <t>Activities</t>
  </si>
  <si>
    <t>Administrative</t>
  </si>
  <si>
    <t>Communication</t>
  </si>
  <si>
    <t>Lodging</t>
  </si>
  <si>
    <t>Meals</t>
  </si>
  <si>
    <t>Snack</t>
  </si>
  <si>
    <t>Souvenir</t>
  </si>
  <si>
    <t>Transportation</t>
  </si>
  <si>
    <t>Total Budget per Person</t>
  </si>
  <si>
    <t>Traveler:</t>
  </si>
  <si>
    <t>Shandy &amp; Kiky</t>
  </si>
  <si>
    <t>Source:</t>
  </si>
  <si>
    <t>Days Traveling:</t>
  </si>
  <si>
    <t>Depart:</t>
  </si>
  <si>
    <t>Return:</t>
  </si>
  <si>
    <r>
      <rPr>
        <b/>
        <sz val="10"/>
        <rFont val="Arial"/>
      </rPr>
      <t>Notes:</t>
    </r>
    <r>
      <rPr>
        <sz val="10"/>
        <color rgb="FF000000"/>
        <rFont val="Arial"/>
      </rPr>
      <t xml:space="preserve"> Budgeting ini akumulasi 2 orang yah, jadi nanti di akhir tinggal dibagi 2 aja</t>
    </r>
  </si>
  <si>
    <t>Date</t>
  </si>
  <si>
    <t>Category</t>
  </si>
  <si>
    <t>Activity</t>
  </si>
  <si>
    <t>Cost for 2</t>
  </si>
  <si>
    <t>Cost for 2 (IDR)</t>
  </si>
  <si>
    <t>Grand Total</t>
  </si>
  <si>
    <t>Budget</t>
  </si>
  <si>
    <t>Total</t>
  </si>
  <si>
    <t>Travel Planner: @kikyps</t>
  </si>
  <si>
    <t>http://travelmore.co.id</t>
  </si>
  <si>
    <t>Row Labels</t>
  </si>
  <si>
    <t>IDR 50,000</t>
  </si>
  <si>
    <t>Sum of Cost for 2 (IDR)</t>
  </si>
  <si>
    <t>#TravelMoreMacauHK 2017</t>
  </si>
  <si>
    <t>Return flight AirAsia Jakarta-Macau</t>
  </si>
  <si>
    <t>IDR 898,152</t>
  </si>
  <si>
    <t>Pick seats and add meals for 2 people</t>
  </si>
  <si>
    <t>IDR 179,400</t>
  </si>
  <si>
    <t>MOP 0</t>
  </si>
  <si>
    <t>Egg tart @ Lord Stow's Bakery and Café</t>
  </si>
  <si>
    <t>MOP 20</t>
  </si>
  <si>
    <t>Pepper Lunch @ The Parisian</t>
  </si>
  <si>
    <t>Walk around The Venetian and The Parisian</t>
  </si>
  <si>
    <t>MOP 68</t>
  </si>
  <si>
    <t>Hou Kong Hotel (booked by Traveloka discount)</t>
  </si>
  <si>
    <t>Shuttle bus The Parisian - Macau Ferry Terminal - Sofitel Ponte 16 - walk to hotel</t>
  </si>
  <si>
    <t>Loulan Islam Restaurant</t>
  </si>
  <si>
    <t>MOP 110</t>
  </si>
  <si>
    <t>MOP 200</t>
  </si>
  <si>
    <t>Walk around Senado Square, St. Dominic's Church, Ruins of St. Paul</t>
  </si>
  <si>
    <t>Sawdust pudding</t>
  </si>
  <si>
    <t>MOP 30</t>
  </si>
  <si>
    <t>Egg tart @ Margaret's Café e Nata</t>
  </si>
  <si>
    <t>Shuttle bus Sofitel Ponte 16 - Macau Ferry Terminal - The Parisian</t>
  </si>
  <si>
    <t>Visit The Parisian at night</t>
  </si>
  <si>
    <t>MOP 9.50</t>
  </si>
  <si>
    <t>Fri, 20 Oct 2017</t>
  </si>
  <si>
    <t>Sat, 21 Oct 2017</t>
  </si>
  <si>
    <t>Shuttle bus Airport - The Venetian</t>
  </si>
  <si>
    <t>Shuttle bus Sofitel Ponte 16 - Macau Ferry Terminal</t>
  </si>
  <si>
    <t>Hotel deposit</t>
  </si>
  <si>
    <t>Refund hotel deposit</t>
  </si>
  <si>
    <t>- MOP 200</t>
  </si>
  <si>
    <t>MOP 332</t>
  </si>
  <si>
    <t>Buy Octopus card for transportation, activities, and snack</t>
  </si>
  <si>
    <t>HKD 300</t>
  </si>
  <si>
    <t>HKD 0</t>
  </si>
  <si>
    <t>Islamic Center canteen</t>
  </si>
  <si>
    <t>HKD 150</t>
  </si>
  <si>
    <t>Telkomsel 1 day roaming</t>
  </si>
  <si>
    <t>Bus Islamic Center - Peak Tram (by Octopus card)</t>
  </si>
  <si>
    <t>Peak Tram and The Peak (by Octopus card)</t>
  </si>
  <si>
    <t>Bus The Peak - Star Ferry pier (by Octopus card)</t>
  </si>
  <si>
    <t>Star Ferry upper deck to Tsim Sha Tsui (by Octopus card)</t>
  </si>
  <si>
    <t>VitaJoy soy milk (by Octopus card)</t>
  </si>
  <si>
    <t>Walk around Tsim Sha Tsui and watch Symphony of Lights at 8 PM</t>
  </si>
  <si>
    <t>Refund Octopus card</t>
  </si>
  <si>
    <t>Mammy Pancake</t>
  </si>
  <si>
    <t>HKD 20</t>
  </si>
  <si>
    <t>Ebeneezer Kebab</t>
  </si>
  <si>
    <t>HKD 79</t>
  </si>
  <si>
    <t>Mineral water</t>
  </si>
  <si>
    <t>Mineral water and VitaJoy soy milk</t>
  </si>
  <si>
    <t>HKD 17.50</t>
  </si>
  <si>
    <t>Turbojet ferry from Macau (Outer Ferry Terminal) to Hong Kong (Sheung Wan)</t>
  </si>
  <si>
    <t>MTR and tram Sheung Wan - Islamic Center (by Octopus card)</t>
  </si>
  <si>
    <t>MTR Tsim Sha Tsui - Ferry Terminal (Sheung Wan)</t>
  </si>
  <si>
    <t>HKD 21</t>
  </si>
  <si>
    <t>Cotai Water Jet ferry from Hong Kong (Sheung Wan) to Macau Taipa</t>
  </si>
  <si>
    <t>HKD 402</t>
  </si>
  <si>
    <t>Walk from Macau Taipa Ferry Terminal to Airport</t>
  </si>
  <si>
    <t>Sleep at Macau Airport</t>
  </si>
  <si>
    <t>WA: 6281396049664</t>
  </si>
  <si>
    <t>HKD 32</t>
  </si>
  <si>
    <t>- HKD 178.90</t>
  </si>
  <si>
    <t>3</t>
  </si>
  <si>
    <t>Sun, 22 Oct 2017</t>
  </si>
  <si>
    <t>Flight Macau-Jakarta</t>
  </si>
  <si>
    <t>IDR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</si>
</sst>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p ]#,##0"/>
    <numFmt numFmtId="165" formatCode="&quot; &quot;d&quot; &quot;mmmm"/>
    <numFmt numFmtId="166" formatCode="&quot; &quot;d&quot; &quot;mmmm&quot; &quot;yyyy"/>
  </numFmts>
  <fonts count="32">
    <font>
      <sz val="10"/>
      <color rgb="FF000000"/>
      <name val="Arial"/>
    </font>
    <font>
      <sz val="10"/>
      <color rgb="FFFFFFFF"/>
      <name val="Roboto"/>
    </font>
    <font>
      <sz val="21"/>
      <color rgb="FFFFFFFF"/>
      <name val="Trebuchet MS"/>
    </font>
    <font>
      <sz val="10"/>
      <name val="Arial"/>
    </font>
    <font>
      <sz val="10"/>
      <color rgb="FF434343"/>
      <name val="Roboto"/>
    </font>
    <font>
      <b/>
      <sz val="11"/>
      <color rgb="FF434343"/>
      <name val="Trebuchet MS"/>
    </font>
    <font>
      <b/>
      <sz val="10"/>
      <color rgb="FF434343"/>
      <name val="Trebuchet MS"/>
    </font>
    <font>
      <sz val="10"/>
      <name val="Roboto"/>
    </font>
    <font>
      <sz val="10"/>
      <name val="Trebuchet MS"/>
    </font>
    <font>
      <sz val="10"/>
      <color rgb="FF555555"/>
      <name val="Roboto"/>
    </font>
    <font>
      <sz val="10"/>
      <color rgb="FF434343"/>
      <name val="Trebuchet MS"/>
    </font>
    <font>
      <sz val="10"/>
      <color rgb="FF555555"/>
      <name val="Trebuchet MS"/>
    </font>
    <font>
      <b/>
      <sz val="21"/>
      <color rgb="FFFFFF00"/>
      <name val="Roboto"/>
    </font>
    <font>
      <b/>
      <sz val="14"/>
      <color rgb="FFFFFFFF"/>
      <name val="Trebuchet MS"/>
    </font>
    <font>
      <b/>
      <i/>
      <sz val="14"/>
      <color rgb="FFFFFFFF"/>
      <name val="Trebuchet MS"/>
    </font>
    <font>
      <sz val="11"/>
      <color rgb="FFFFFFFF"/>
      <name val="Roboto"/>
    </font>
    <font>
      <b/>
      <sz val="11"/>
      <color rgb="FFFFFFFF"/>
      <name val="Trebuchet MS"/>
    </font>
    <font>
      <sz val="11"/>
      <color rgb="FFFFFFFF"/>
      <name val="Trebuchet MS"/>
    </font>
    <font>
      <i/>
      <sz val="12"/>
      <color rgb="FFFFFFFF"/>
      <name val="Trebuchet MS"/>
    </font>
    <font>
      <b/>
      <i/>
      <u/>
      <sz val="12"/>
      <color rgb="FFFFFF00"/>
      <name val="Trebuchet MS"/>
    </font>
    <font>
      <i/>
      <sz val="10"/>
      <color rgb="FFFFFFFF"/>
      <name val="Trebuchet MS"/>
    </font>
    <font>
      <sz val="10"/>
      <name val="Trebuchet MS"/>
    </font>
    <font>
      <b/>
      <sz val="11"/>
      <color rgb="FF434343"/>
      <name val="Roboto"/>
    </font>
    <font>
      <sz val="11"/>
      <color rgb="FF434343"/>
      <name val="Roboto"/>
    </font>
    <font>
      <b/>
      <sz val="10"/>
      <color rgb="FF555555"/>
      <name val="Trebuchet MS"/>
    </font>
    <font>
      <sz val="10"/>
      <color rgb="FFFFFFFF"/>
      <name val="Trebuchet MS"/>
    </font>
    <font>
      <b/>
      <u/>
      <sz val="10"/>
      <color rgb="FFFFFFFF"/>
      <name val="Trebuchet MS"/>
    </font>
    <font>
      <b/>
      <sz val="10"/>
      <name val="Arial"/>
    </font>
    <font>
      <sz val="10"/>
      <color rgb="FF555555"/>
      <name val="Trebuchet MS"/>
      <family val="2"/>
    </font>
    <font>
      <b/>
      <sz val="21"/>
      <color rgb="FFFFFF00"/>
      <name val="Trebuchet MS"/>
      <family val="2"/>
    </font>
    <font>
      <sz val="11"/>
      <color rgb="FFFFFFFF"/>
      <name val="Trebuchet MS"/>
      <family val="2"/>
    </font>
    <font>
      <b/>
      <sz val="10"/>
      <color rgb="FF555555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1CABB3"/>
        <bgColor rgb="FF1CABB3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4D40"/>
      </left>
      <right/>
      <top style="thin">
        <color rgb="FF004D40"/>
      </top>
      <bottom/>
      <diagonal/>
    </border>
    <border>
      <left/>
      <right/>
      <top style="thin">
        <color rgb="FF004D40"/>
      </top>
      <bottom/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F3F3F3"/>
      </bottom>
      <diagonal/>
    </border>
    <border>
      <left/>
      <right/>
      <top style="thin">
        <color rgb="FFD9D9D9"/>
      </top>
      <bottom/>
      <diagonal/>
    </border>
    <border>
      <left style="thin">
        <color rgb="FF004D40"/>
      </left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2" borderId="1" xfId="0" applyFont="1" applyFill="1" applyBorder="1" applyAlignment="1"/>
    <xf numFmtId="0" fontId="4" fillId="0" borderId="0" xfId="0" applyFont="1" applyAlignment="1"/>
    <xf numFmtId="0" fontId="5" fillId="0" borderId="0" xfId="0" applyFont="1" applyAlignment="1">
      <alignment horizontal="center" vertical="top"/>
    </xf>
    <xf numFmtId="0" fontId="7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10" fillId="0" borderId="0" xfId="0" applyFont="1" applyAlignment="1"/>
    <xf numFmtId="0" fontId="5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right" vertical="center"/>
    </xf>
    <xf numFmtId="164" fontId="14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/>
    <xf numFmtId="0" fontId="15" fillId="2" borderId="7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right" vertical="top"/>
    </xf>
    <xf numFmtId="49" fontId="17" fillId="2" borderId="0" xfId="0" applyNumberFormat="1" applyFont="1" applyFill="1" applyAlignment="1">
      <alignment horizontal="left" vertical="top"/>
    </xf>
    <xf numFmtId="0" fontId="18" fillId="2" borderId="0" xfId="0" applyFont="1" applyFill="1" applyAlignment="1">
      <alignment horizontal="right" vertical="top"/>
    </xf>
    <xf numFmtId="164" fontId="19" fillId="2" borderId="0" xfId="0" applyNumberFormat="1" applyFont="1" applyFill="1" applyAlignment="1">
      <alignment horizontal="left" vertical="top"/>
    </xf>
    <xf numFmtId="164" fontId="20" fillId="2" borderId="0" xfId="0" applyNumberFormat="1" applyFont="1" applyFill="1" applyAlignment="1">
      <alignment horizontal="right" vertical="top"/>
    </xf>
    <xf numFmtId="0" fontId="15" fillId="2" borderId="0" xfId="0" applyFont="1" applyFill="1" applyAlignment="1">
      <alignment horizontal="left" vertical="top"/>
    </xf>
    <xf numFmtId="165" fontId="16" fillId="2" borderId="0" xfId="0" applyNumberFormat="1" applyFont="1" applyFill="1" applyAlignment="1">
      <alignment horizontal="left" vertical="top"/>
    </xf>
    <xf numFmtId="166" fontId="17" fillId="2" borderId="0" xfId="0" applyNumberFormat="1" applyFont="1" applyFill="1" applyAlignment="1">
      <alignment horizontal="left" vertical="top"/>
    </xf>
    <xf numFmtId="0" fontId="21" fillId="0" borderId="0" xfId="0" applyFont="1"/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164" fontId="22" fillId="0" borderId="0" xfId="0" applyNumberFormat="1" applyFont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164" fontId="5" fillId="0" borderId="3" xfId="0" applyNumberFormat="1" applyFont="1" applyBorder="1" applyAlignment="1">
      <alignment horizontal="center" vertical="top"/>
    </xf>
    <xf numFmtId="49" fontId="6" fillId="3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right" vertical="center" wrapText="1"/>
    </xf>
    <xf numFmtId="164" fontId="11" fillId="3" borderId="8" xfId="0" applyNumberFormat="1" applyFont="1" applyFill="1" applyBorder="1" applyAlignment="1">
      <alignment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right" vertical="center" wrapText="1"/>
    </xf>
    <xf numFmtId="164" fontId="11" fillId="0" borderId="8" xfId="0" applyNumberFormat="1" applyFont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164" fontId="24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left" wrapText="1"/>
    </xf>
    <xf numFmtId="49" fontId="8" fillId="2" borderId="0" xfId="0" applyNumberFormat="1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right" vertical="center" wrapText="1"/>
    </xf>
    <xf numFmtId="164" fontId="26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/>
    <xf numFmtId="0" fontId="28" fillId="0" borderId="8" xfId="0" applyFont="1" applyBorder="1" applyAlignment="1">
      <alignment horizontal="right" vertical="center" wrapText="1"/>
    </xf>
    <xf numFmtId="0" fontId="28" fillId="0" borderId="8" xfId="0" applyFont="1" applyBorder="1" applyAlignment="1">
      <alignment vertical="center" wrapText="1"/>
    </xf>
    <xf numFmtId="0" fontId="28" fillId="3" borderId="8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horizontal="left" vertical="center"/>
    </xf>
    <xf numFmtId="49" fontId="30" fillId="2" borderId="0" xfId="0" applyNumberFormat="1" applyFont="1" applyFill="1" applyAlignment="1">
      <alignment horizontal="left" vertical="top"/>
    </xf>
    <xf numFmtId="0" fontId="0" fillId="0" borderId="9" xfId="0" applyFont="1" applyBorder="1" applyAlignment="1"/>
    <xf numFmtId="0" fontId="0" fillId="0" borderId="10" xfId="0" applyFont="1" applyBorder="1" applyAlignment="1"/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11" fillId="0" borderId="8" xfId="0" quotePrefix="1" applyFont="1" applyBorder="1" applyAlignment="1">
      <alignment horizontal="right" vertical="center" wrapText="1"/>
    </xf>
    <xf numFmtId="0" fontId="11" fillId="3" borderId="8" xfId="0" quotePrefix="1" applyFont="1" applyFill="1" applyBorder="1" applyAlignment="1">
      <alignment horizontal="right" vertical="center" wrapText="1"/>
    </xf>
    <xf numFmtId="0" fontId="0" fillId="0" borderId="0" xfId="0" applyFont="1" applyAlignment="1"/>
    <xf numFmtId="49" fontId="23" fillId="0" borderId="0" xfId="0" applyNumberFormat="1" applyFont="1" applyAlignment="1">
      <alignment horizontal="left" vertical="top"/>
    </xf>
    <xf numFmtId="0" fontId="0" fillId="0" borderId="0" xfId="0" applyFont="1" applyAlignment="1"/>
    <xf numFmtId="0" fontId="2" fillId="2" borderId="2" xfId="0" applyFont="1" applyFill="1" applyBorder="1" applyAlignment="1">
      <alignment horizontal="center"/>
    </xf>
    <xf numFmtId="0" fontId="3" fillId="0" borderId="2" xfId="0" applyFont="1" applyBorder="1"/>
  </cellXfs>
  <cellStyles count="1">
    <cellStyle name="Normal" xfId="0" builtinId="0"/>
  </cellStyles>
  <dxfs count="6"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Itinerary!$C$50</c:f>
              <c:strCache>
                <c:ptCount val="1"/>
                <c:pt idx="0">
                  <c:v>Budget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Pt>
            <c:idx val="6"/>
            <c:bubble3D val="0"/>
            <c:spPr>
              <a:solidFill>
                <a:srgbClr val="DD4477"/>
              </a:solidFill>
            </c:spPr>
          </c:dPt>
          <c:dPt>
            <c:idx val="7"/>
            <c:bubble3D val="0"/>
            <c:spPr>
              <a:solidFill>
                <a:srgbClr val="66AA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Itinerary!$B$51:$B$56</c:f>
              <c:strCache>
                <c:ptCount val="6"/>
                <c:pt idx="0">
                  <c:v>Transportation</c:v>
                </c:pt>
                <c:pt idx="1">
                  <c:v>Lodging</c:v>
                </c:pt>
                <c:pt idx="2">
                  <c:v>Meals</c:v>
                </c:pt>
                <c:pt idx="3">
                  <c:v>Snack</c:v>
                </c:pt>
                <c:pt idx="4">
                  <c:v>Activities</c:v>
                </c:pt>
                <c:pt idx="5">
                  <c:v>Communication</c:v>
                </c:pt>
              </c:strCache>
            </c:strRef>
          </c:cat>
          <c:val>
            <c:numRef>
              <c:f>Itinerary!$C$51:$C$56</c:f>
              <c:numCache>
                <c:formatCode>[$Rp ]#,##0</c:formatCode>
                <c:ptCount val="6"/>
                <c:pt idx="0">
                  <c:v>2592596</c:v>
                </c:pt>
                <c:pt idx="1">
                  <c:v>775632</c:v>
                </c:pt>
                <c:pt idx="2">
                  <c:v>737102</c:v>
                </c:pt>
                <c:pt idx="3">
                  <c:v>164280.5</c:v>
                </c:pt>
                <c:pt idx="4">
                  <c:v>56320</c:v>
                </c:pt>
                <c:pt idx="5">
                  <c:v>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49</xdr:row>
      <xdr:rowOff>114300</xdr:rowOff>
    </xdr:from>
    <xdr:to>
      <xdr:col>5</xdr:col>
      <xdr:colOff>1019175</xdr:colOff>
      <xdr:row>56</xdr:row>
      <xdr:rowOff>9525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2486025</xdr:colOff>
      <xdr:row>2</xdr:row>
      <xdr:rowOff>76200</xdr:rowOff>
    </xdr:from>
    <xdr:to>
      <xdr:col>5</xdr:col>
      <xdr:colOff>1371600</xdr:colOff>
      <xdr:row>4</xdr:row>
      <xdr:rowOff>28575</xdr:rowOff>
    </xdr:to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38425" cy="438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velmore.c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workbookViewId="0">
      <pane ySplit="1" topLeftCell="A44" activePane="bottomLeft" state="frozen"/>
      <selection pane="bottomLeft" activeCell="C57" sqref="C57"/>
    </sheetView>
  </sheetViews>
  <sheetFormatPr defaultColWidth="14.42578125" defaultRowHeight="15.75" customHeight="1"/>
  <cols>
    <col min="1" max="1" width="3" customWidth="1"/>
    <col min="2" max="2" width="16.7109375" customWidth="1"/>
    <col min="3" max="3" width="18.28515625" customWidth="1"/>
    <col min="4" max="4" width="40.7109375" customWidth="1"/>
    <col min="5" max="5" width="18.42578125" customWidth="1"/>
    <col min="6" max="6" width="21.7109375" customWidth="1"/>
    <col min="7" max="7" width="3" customWidth="1"/>
  </cols>
  <sheetData>
    <row r="1" spans="1:7" ht="36" customHeight="1">
      <c r="A1" s="1"/>
      <c r="B1" s="72" t="s">
        <v>31</v>
      </c>
      <c r="C1" s="16"/>
      <c r="D1" s="16"/>
      <c r="E1" s="17" t="s">
        <v>10</v>
      </c>
      <c r="F1" s="18">
        <f>SUM(F10:F48)/2</f>
        <v>2187965.25</v>
      </c>
      <c r="G1" s="19"/>
    </row>
    <row r="2" spans="1:7" ht="18.75" customHeight="1">
      <c r="A2" s="20"/>
      <c r="B2" s="21" t="s">
        <v>11</v>
      </c>
      <c r="C2" s="22" t="s">
        <v>12</v>
      </c>
      <c r="D2" s="23" t="s">
        <v>13</v>
      </c>
      <c r="E2" s="24"/>
      <c r="F2" s="25"/>
      <c r="G2" s="26"/>
    </row>
    <row r="3" spans="1:7" ht="17.25" customHeight="1">
      <c r="A3" s="20"/>
      <c r="B3" s="21" t="s">
        <v>14</v>
      </c>
      <c r="C3" s="73" t="s">
        <v>93</v>
      </c>
      <c r="D3" s="27"/>
      <c r="E3" s="23"/>
      <c r="F3" s="25"/>
      <c r="G3" s="26"/>
    </row>
    <row r="4" spans="1:7" ht="21" customHeight="1">
      <c r="A4" s="20"/>
      <c r="B4" s="21" t="s">
        <v>15</v>
      </c>
      <c r="C4" s="28">
        <v>43028</v>
      </c>
      <c r="D4" s="21"/>
      <c r="E4" s="23"/>
      <c r="F4" s="25"/>
      <c r="G4" s="26"/>
    </row>
    <row r="5" spans="1:7" ht="21" customHeight="1">
      <c r="A5" s="26"/>
      <c r="B5" s="21" t="s">
        <v>16</v>
      </c>
      <c r="C5" s="28">
        <v>43030</v>
      </c>
      <c r="D5" s="21"/>
      <c r="E5" s="23"/>
      <c r="F5" s="25"/>
      <c r="G5" s="26"/>
    </row>
    <row r="6" spans="1:7" ht="9" customHeight="1">
      <c r="A6" s="2"/>
      <c r="B6" s="30"/>
      <c r="C6" s="31"/>
      <c r="D6" s="31"/>
      <c r="E6" s="32"/>
      <c r="F6" s="33"/>
      <c r="G6" s="2"/>
    </row>
    <row r="7" spans="1:7" ht="19.5" customHeight="1">
      <c r="A7" s="2"/>
      <c r="B7" s="81" t="s">
        <v>17</v>
      </c>
      <c r="C7" s="82"/>
      <c r="D7" s="82"/>
      <c r="E7" s="82"/>
      <c r="F7" s="82"/>
      <c r="G7" s="2"/>
    </row>
    <row r="8" spans="1:7" ht="9" customHeight="1">
      <c r="A8" s="2"/>
      <c r="B8" s="30"/>
      <c r="C8" s="31"/>
      <c r="D8" s="31"/>
      <c r="E8" s="32"/>
      <c r="F8" s="33"/>
      <c r="G8" s="2"/>
    </row>
    <row r="9" spans="1:7" ht="22.5" customHeight="1">
      <c r="A9" s="2"/>
      <c r="B9" s="34" t="s">
        <v>18</v>
      </c>
      <c r="C9" s="9" t="s">
        <v>19</v>
      </c>
      <c r="D9" s="9" t="s">
        <v>20</v>
      </c>
      <c r="E9" s="9" t="s">
        <v>21</v>
      </c>
      <c r="F9" s="35" t="s">
        <v>22</v>
      </c>
      <c r="G9" s="2"/>
    </row>
    <row r="10" spans="1:7" ht="22.5" customHeight="1">
      <c r="A10" s="4"/>
      <c r="B10" s="36" t="s">
        <v>54</v>
      </c>
      <c r="C10" s="41" t="s">
        <v>9</v>
      </c>
      <c r="D10" s="70" t="s">
        <v>32</v>
      </c>
      <c r="E10" s="42" t="s">
        <v>33</v>
      </c>
      <c r="F10" s="43">
        <v>898152</v>
      </c>
      <c r="G10" s="5"/>
    </row>
    <row r="11" spans="1:7" ht="22.5" customHeight="1">
      <c r="A11" s="4"/>
      <c r="B11" s="40"/>
      <c r="C11" s="41" t="s">
        <v>9</v>
      </c>
      <c r="D11" s="41" t="s">
        <v>34</v>
      </c>
      <c r="E11" s="42" t="s">
        <v>35</v>
      </c>
      <c r="F11" s="43">
        <v>179400</v>
      </c>
      <c r="G11" s="5"/>
    </row>
    <row r="12" spans="1:7" ht="22.5" customHeight="1">
      <c r="A12" s="4"/>
      <c r="B12" s="40"/>
      <c r="C12" s="41" t="s">
        <v>9</v>
      </c>
      <c r="D12" s="41" t="s">
        <v>56</v>
      </c>
      <c r="E12" s="42" t="s">
        <v>36</v>
      </c>
      <c r="F12" s="43">
        <v>0</v>
      </c>
      <c r="G12" s="5"/>
    </row>
    <row r="13" spans="1:7" ht="22.5" customHeight="1">
      <c r="A13" s="4"/>
      <c r="B13" s="40"/>
      <c r="C13" s="41" t="s">
        <v>7</v>
      </c>
      <c r="D13" s="41" t="s">
        <v>37</v>
      </c>
      <c r="E13" s="42" t="s">
        <v>38</v>
      </c>
      <c r="F13" s="43">
        <f>1679*20</f>
        <v>33580</v>
      </c>
      <c r="G13" s="5"/>
    </row>
    <row r="14" spans="1:7" ht="22.5" customHeight="1">
      <c r="A14" s="4"/>
      <c r="B14" s="40"/>
      <c r="C14" s="41" t="s">
        <v>2</v>
      </c>
      <c r="D14" s="41" t="s">
        <v>40</v>
      </c>
      <c r="E14" s="42" t="s">
        <v>36</v>
      </c>
      <c r="F14" s="43">
        <v>0</v>
      </c>
      <c r="G14" s="5"/>
    </row>
    <row r="15" spans="1:7" s="68" customFormat="1" ht="22.5" customHeight="1">
      <c r="A15" s="4"/>
      <c r="B15" s="40"/>
      <c r="C15" s="41" t="s">
        <v>6</v>
      </c>
      <c r="D15" s="41" t="s">
        <v>39</v>
      </c>
      <c r="E15" s="42" t="s">
        <v>41</v>
      </c>
      <c r="F15" s="43">
        <f>1679*68</f>
        <v>114172</v>
      </c>
      <c r="G15" s="5"/>
    </row>
    <row r="16" spans="1:7" s="77" customFormat="1" ht="22.5" customHeight="1">
      <c r="A16" s="4"/>
      <c r="B16" s="40"/>
      <c r="C16" s="41" t="s">
        <v>9</v>
      </c>
      <c r="D16" s="41" t="s">
        <v>43</v>
      </c>
      <c r="E16" s="42" t="s">
        <v>36</v>
      </c>
      <c r="F16" s="43">
        <v>0</v>
      </c>
      <c r="G16" s="5"/>
    </row>
    <row r="17" spans="1:7" s="77" customFormat="1" ht="22.5" customHeight="1">
      <c r="A17" s="4"/>
      <c r="B17" s="40"/>
      <c r="C17" s="41" t="s">
        <v>5</v>
      </c>
      <c r="D17" s="41" t="s">
        <v>42</v>
      </c>
      <c r="E17" s="42"/>
      <c r="F17" s="43">
        <v>775632</v>
      </c>
      <c r="G17" s="5"/>
    </row>
    <row r="18" spans="1:7" s="77" customFormat="1" ht="22.5" customHeight="1">
      <c r="A18" s="4"/>
      <c r="B18" s="40"/>
      <c r="C18" s="41" t="s">
        <v>5</v>
      </c>
      <c r="D18" s="41" t="s">
        <v>58</v>
      </c>
      <c r="E18" s="42" t="s">
        <v>46</v>
      </c>
      <c r="F18" s="43">
        <f>1679*200</f>
        <v>335800</v>
      </c>
      <c r="G18" s="5"/>
    </row>
    <row r="19" spans="1:7" s="77" customFormat="1" ht="22.5" customHeight="1">
      <c r="A19" s="4"/>
      <c r="B19" s="40"/>
      <c r="C19" s="41" t="s">
        <v>6</v>
      </c>
      <c r="D19" s="41" t="s">
        <v>44</v>
      </c>
      <c r="E19" s="42" t="s">
        <v>45</v>
      </c>
      <c r="F19" s="43">
        <f>1679*110</f>
        <v>184690</v>
      </c>
      <c r="G19" s="5"/>
    </row>
    <row r="20" spans="1:7" s="77" customFormat="1" ht="22.5" customHeight="1">
      <c r="A20" s="4"/>
      <c r="B20" s="40"/>
      <c r="C20" s="41" t="s">
        <v>2</v>
      </c>
      <c r="D20" s="41" t="s">
        <v>47</v>
      </c>
      <c r="E20" s="42" t="s">
        <v>36</v>
      </c>
      <c r="F20" s="43">
        <v>0</v>
      </c>
      <c r="G20" s="5"/>
    </row>
    <row r="21" spans="1:7" s="77" customFormat="1" ht="22.5" customHeight="1">
      <c r="A21" s="4"/>
      <c r="B21" s="40"/>
      <c r="C21" s="41" t="s">
        <v>7</v>
      </c>
      <c r="D21" s="41" t="s">
        <v>48</v>
      </c>
      <c r="E21" s="42" t="s">
        <v>49</v>
      </c>
      <c r="F21" s="43">
        <f>1679*30</f>
        <v>50370</v>
      </c>
      <c r="G21" s="5"/>
    </row>
    <row r="22" spans="1:7" s="77" customFormat="1" ht="22.5" customHeight="1">
      <c r="A22" s="4"/>
      <c r="B22" s="40"/>
      <c r="C22" s="41" t="s">
        <v>7</v>
      </c>
      <c r="D22" s="41" t="s">
        <v>50</v>
      </c>
      <c r="E22" s="42" t="s">
        <v>38</v>
      </c>
      <c r="F22" s="43">
        <f>1679*20</f>
        <v>33580</v>
      </c>
      <c r="G22" s="5"/>
    </row>
    <row r="23" spans="1:7" s="77" customFormat="1" ht="22.5" customHeight="1">
      <c r="A23" s="4"/>
      <c r="B23" s="40"/>
      <c r="C23" s="41" t="s">
        <v>9</v>
      </c>
      <c r="D23" s="41" t="s">
        <v>51</v>
      </c>
      <c r="E23" s="42" t="s">
        <v>36</v>
      </c>
      <c r="F23" s="43">
        <v>0</v>
      </c>
      <c r="G23" s="5"/>
    </row>
    <row r="24" spans="1:7" s="77" customFormat="1" ht="22.5" customHeight="1">
      <c r="A24" s="4"/>
      <c r="B24" s="40"/>
      <c r="C24" s="41" t="s">
        <v>2</v>
      </c>
      <c r="D24" s="41" t="s">
        <v>52</v>
      </c>
      <c r="E24" s="42" t="s">
        <v>36</v>
      </c>
      <c r="F24" s="43">
        <v>0</v>
      </c>
      <c r="G24" s="5"/>
    </row>
    <row r="25" spans="1:7" s="77" customFormat="1" ht="22.5" customHeight="1">
      <c r="A25" s="4"/>
      <c r="B25" s="40"/>
      <c r="C25" s="41" t="s">
        <v>9</v>
      </c>
      <c r="D25" s="41" t="s">
        <v>43</v>
      </c>
      <c r="E25" s="42" t="s">
        <v>36</v>
      </c>
      <c r="F25" s="43">
        <v>0</v>
      </c>
      <c r="G25" s="5"/>
    </row>
    <row r="26" spans="1:7" s="77" customFormat="1" ht="22.5" customHeight="1">
      <c r="A26" s="4"/>
      <c r="B26" s="40"/>
      <c r="C26" s="41" t="s">
        <v>7</v>
      </c>
      <c r="D26" s="41" t="s">
        <v>79</v>
      </c>
      <c r="E26" s="42" t="s">
        <v>53</v>
      </c>
      <c r="F26" s="43">
        <f>1679*9.5</f>
        <v>15950.5</v>
      </c>
      <c r="G26" s="5"/>
    </row>
    <row r="27" spans="1:7" ht="22.5" customHeight="1">
      <c r="A27" s="4"/>
      <c r="B27" s="44" t="s">
        <v>55</v>
      </c>
      <c r="C27" s="41" t="s">
        <v>5</v>
      </c>
      <c r="D27" s="41" t="s">
        <v>59</v>
      </c>
      <c r="E27" s="78" t="s">
        <v>60</v>
      </c>
      <c r="F27" s="43">
        <f>1679*-200</f>
        <v>-335800</v>
      </c>
      <c r="G27" s="5"/>
    </row>
    <row r="28" spans="1:7" ht="22.5" customHeight="1">
      <c r="A28" s="4"/>
      <c r="B28" s="45"/>
      <c r="C28" s="37" t="s">
        <v>9</v>
      </c>
      <c r="D28" s="71" t="s">
        <v>57</v>
      </c>
      <c r="E28" s="38" t="s">
        <v>36</v>
      </c>
      <c r="F28" s="39">
        <v>0</v>
      </c>
      <c r="G28" s="5"/>
    </row>
    <row r="29" spans="1:7" ht="22.5" customHeight="1">
      <c r="A29" s="4"/>
      <c r="B29" s="40"/>
      <c r="C29" s="41" t="s">
        <v>9</v>
      </c>
      <c r="D29" s="41" t="s">
        <v>82</v>
      </c>
      <c r="E29" s="42" t="s">
        <v>61</v>
      </c>
      <c r="F29" s="43">
        <f>1679*332</f>
        <v>557428</v>
      </c>
      <c r="G29" s="5"/>
    </row>
    <row r="30" spans="1:7" s="77" customFormat="1" ht="22.5" customHeight="1">
      <c r="A30" s="4"/>
      <c r="B30" s="40"/>
      <c r="C30" s="41" t="s">
        <v>4</v>
      </c>
      <c r="D30" s="41" t="s">
        <v>67</v>
      </c>
      <c r="E30" s="42" t="s">
        <v>29</v>
      </c>
      <c r="F30" s="43">
        <v>50000</v>
      </c>
      <c r="G30" s="5"/>
    </row>
    <row r="31" spans="1:7" ht="22.5" customHeight="1">
      <c r="A31" s="4"/>
      <c r="B31" s="45"/>
      <c r="C31" s="37" t="s">
        <v>9</v>
      </c>
      <c r="D31" s="37" t="s">
        <v>62</v>
      </c>
      <c r="E31" s="38" t="s">
        <v>63</v>
      </c>
      <c r="F31" s="39">
        <f>1760*300</f>
        <v>528000</v>
      </c>
      <c r="G31" s="5"/>
    </row>
    <row r="32" spans="1:7" ht="22.5" customHeight="1">
      <c r="A32" s="4"/>
      <c r="B32" s="40"/>
      <c r="C32" s="41" t="s">
        <v>9</v>
      </c>
      <c r="D32" s="41" t="s">
        <v>83</v>
      </c>
      <c r="E32" s="42" t="s">
        <v>64</v>
      </c>
      <c r="F32" s="43">
        <v>0</v>
      </c>
      <c r="G32" s="5"/>
    </row>
    <row r="33" spans="1:7" ht="22.5" customHeight="1">
      <c r="A33" s="4"/>
      <c r="B33" s="45"/>
      <c r="C33" s="37" t="s">
        <v>6</v>
      </c>
      <c r="D33" s="46" t="s">
        <v>65</v>
      </c>
      <c r="E33" s="38" t="s">
        <v>66</v>
      </c>
      <c r="F33" s="39">
        <f>1760*150</f>
        <v>264000</v>
      </c>
      <c r="G33" s="5"/>
    </row>
    <row r="34" spans="1:7" ht="22.5" customHeight="1">
      <c r="A34" s="4"/>
      <c r="B34" s="44"/>
      <c r="C34" s="41" t="s">
        <v>9</v>
      </c>
      <c r="D34" s="41" t="s">
        <v>68</v>
      </c>
      <c r="E34" s="42" t="s">
        <v>64</v>
      </c>
      <c r="F34" s="43">
        <v>0</v>
      </c>
      <c r="G34" s="5"/>
    </row>
    <row r="35" spans="1:7" ht="22.5" customHeight="1">
      <c r="A35" s="4"/>
      <c r="B35" s="44"/>
      <c r="C35" s="41" t="s">
        <v>2</v>
      </c>
      <c r="D35" s="41" t="s">
        <v>69</v>
      </c>
      <c r="E35" s="42" t="s">
        <v>91</v>
      </c>
      <c r="F35" s="39">
        <f>1760*32</f>
        <v>56320</v>
      </c>
      <c r="G35" s="5"/>
    </row>
    <row r="36" spans="1:7" ht="22.5" customHeight="1">
      <c r="A36" s="4"/>
      <c r="B36" s="47"/>
      <c r="C36" s="48" t="s">
        <v>9</v>
      </c>
      <c r="D36" s="48" t="s">
        <v>70</v>
      </c>
      <c r="E36" s="42" t="s">
        <v>64</v>
      </c>
      <c r="F36" s="43">
        <v>0</v>
      </c>
      <c r="G36" s="5"/>
    </row>
    <row r="37" spans="1:7" ht="22.5" customHeight="1">
      <c r="A37" s="4"/>
      <c r="B37" s="40"/>
      <c r="C37" s="41" t="s">
        <v>9</v>
      </c>
      <c r="D37" s="41" t="s">
        <v>71</v>
      </c>
      <c r="E37" s="42" t="s">
        <v>64</v>
      </c>
      <c r="F37" s="43">
        <v>0</v>
      </c>
      <c r="G37" s="49"/>
    </row>
    <row r="38" spans="1:7" ht="22.5" customHeight="1">
      <c r="A38" s="4"/>
      <c r="B38" s="45"/>
      <c r="C38" s="37" t="s">
        <v>7</v>
      </c>
      <c r="D38" s="37" t="s">
        <v>72</v>
      </c>
      <c r="E38" s="42" t="s">
        <v>64</v>
      </c>
      <c r="F38" s="43">
        <v>0</v>
      </c>
      <c r="G38" s="5"/>
    </row>
    <row r="39" spans="1:7" ht="22.5" customHeight="1">
      <c r="A39" s="4"/>
      <c r="B39" s="40"/>
      <c r="C39" s="41" t="s">
        <v>2</v>
      </c>
      <c r="D39" s="41" t="s">
        <v>73</v>
      </c>
      <c r="E39" s="42" t="s">
        <v>64</v>
      </c>
      <c r="F39" s="43">
        <v>0</v>
      </c>
      <c r="G39" s="5"/>
    </row>
    <row r="40" spans="1:7" ht="22.5" customHeight="1">
      <c r="A40" s="4"/>
      <c r="B40" s="45"/>
      <c r="C40" s="37" t="s">
        <v>9</v>
      </c>
      <c r="D40" s="37" t="s">
        <v>74</v>
      </c>
      <c r="E40" s="79" t="s">
        <v>92</v>
      </c>
      <c r="F40" s="39">
        <f>1760*-178.9</f>
        <v>-314864</v>
      </c>
      <c r="G40" s="5"/>
    </row>
    <row r="41" spans="1:7" ht="22.5" customHeight="1">
      <c r="A41" s="4"/>
      <c r="B41" s="40"/>
      <c r="C41" s="41" t="s">
        <v>6</v>
      </c>
      <c r="D41" s="41" t="s">
        <v>75</v>
      </c>
      <c r="E41" s="69" t="s">
        <v>76</v>
      </c>
      <c r="F41" s="39">
        <f>1760*20</f>
        <v>35200</v>
      </c>
      <c r="G41" s="5"/>
    </row>
    <row r="42" spans="1:7" ht="22.5" customHeight="1">
      <c r="A42" s="4"/>
      <c r="B42" s="40"/>
      <c r="C42" s="41" t="s">
        <v>6</v>
      </c>
      <c r="D42" s="70" t="s">
        <v>77</v>
      </c>
      <c r="E42" s="69" t="s">
        <v>78</v>
      </c>
      <c r="F42" s="39">
        <f>1760*79</f>
        <v>139040</v>
      </c>
      <c r="G42" s="5"/>
    </row>
    <row r="43" spans="1:7" ht="22.5" customHeight="1">
      <c r="A43" s="4"/>
      <c r="B43" s="40"/>
      <c r="C43" s="41" t="s">
        <v>7</v>
      </c>
      <c r="D43" s="70" t="s">
        <v>80</v>
      </c>
      <c r="E43" s="69" t="s">
        <v>81</v>
      </c>
      <c r="F43" s="39">
        <f>1760*17.5</f>
        <v>30800</v>
      </c>
      <c r="G43" s="5"/>
    </row>
    <row r="44" spans="1:7" s="77" customFormat="1" ht="22.5" customHeight="1">
      <c r="A44" s="4"/>
      <c r="B44" s="40"/>
      <c r="C44" s="41" t="s">
        <v>9</v>
      </c>
      <c r="D44" s="70" t="s">
        <v>84</v>
      </c>
      <c r="E44" s="69" t="s">
        <v>85</v>
      </c>
      <c r="F44" s="39">
        <f>1760*21</f>
        <v>36960</v>
      </c>
      <c r="G44" s="5"/>
    </row>
    <row r="45" spans="1:7" s="77" customFormat="1" ht="22.5" customHeight="1">
      <c r="A45" s="4"/>
      <c r="B45" s="40"/>
      <c r="C45" s="41" t="s">
        <v>9</v>
      </c>
      <c r="D45" s="70" t="s">
        <v>86</v>
      </c>
      <c r="E45" s="69" t="s">
        <v>87</v>
      </c>
      <c r="F45" s="39">
        <f>1760*402</f>
        <v>707520</v>
      </c>
      <c r="G45" s="5"/>
    </row>
    <row r="46" spans="1:7" s="77" customFormat="1" ht="22.5" customHeight="1">
      <c r="A46" s="4"/>
      <c r="B46" s="40"/>
      <c r="C46" s="41" t="s">
        <v>9</v>
      </c>
      <c r="D46" s="70" t="s">
        <v>88</v>
      </c>
      <c r="E46" s="69" t="s">
        <v>36</v>
      </c>
      <c r="F46" s="43">
        <v>0</v>
      </c>
      <c r="G46" s="5"/>
    </row>
    <row r="47" spans="1:7" s="80" customFormat="1" ht="22.5" customHeight="1">
      <c r="A47" s="4"/>
      <c r="B47" s="40"/>
      <c r="C47" s="41" t="s">
        <v>5</v>
      </c>
      <c r="D47" s="70" t="s">
        <v>89</v>
      </c>
      <c r="E47" s="69" t="s">
        <v>36</v>
      </c>
      <c r="F47" s="43">
        <v>0</v>
      </c>
      <c r="G47" s="5"/>
    </row>
    <row r="48" spans="1:7" s="77" customFormat="1" ht="22.5" customHeight="1">
      <c r="A48" s="4"/>
      <c r="B48" s="44" t="s">
        <v>94</v>
      </c>
      <c r="C48" s="41" t="s">
        <v>9</v>
      </c>
      <c r="D48" s="70" t="s">
        <v>95</v>
      </c>
      <c r="E48" s="69" t="s">
        <v>96</v>
      </c>
      <c r="F48" s="43">
        <v>0</v>
      </c>
      <c r="G48" s="5"/>
    </row>
    <row r="49" spans="1:7" ht="5.25" customHeight="1">
      <c r="A49" s="50"/>
      <c r="B49" s="51"/>
      <c r="C49" s="52"/>
      <c r="D49" s="53"/>
      <c r="E49" s="52"/>
      <c r="F49" s="53"/>
      <c r="G49" s="5"/>
    </row>
    <row r="50" spans="1:7" ht="22.5" customHeight="1">
      <c r="A50" s="50"/>
      <c r="B50" s="76" t="s">
        <v>19</v>
      </c>
      <c r="C50" s="54" t="s">
        <v>24</v>
      </c>
      <c r="D50" s="29"/>
      <c r="E50" s="29"/>
      <c r="F50" s="29"/>
      <c r="G50" s="5"/>
    </row>
    <row r="51" spans="1:7" ht="22.5" customHeight="1">
      <c r="A51" s="50"/>
      <c r="B51" s="55" t="s">
        <v>9</v>
      </c>
      <c r="C51" s="56">
        <f>VLOOKUP(B51,'Budget by Category'!A:B,2,0)</f>
        <v>2592596</v>
      </c>
      <c r="D51" s="29"/>
      <c r="E51" s="29"/>
      <c r="F51" s="29"/>
      <c r="G51" s="5"/>
    </row>
    <row r="52" spans="1:7" ht="22.5" customHeight="1">
      <c r="A52" s="50"/>
      <c r="B52" s="55" t="s">
        <v>5</v>
      </c>
      <c r="C52" s="56">
        <f>VLOOKUP(B52,'Budget by Category'!A:B,2,0)</f>
        <v>775632</v>
      </c>
      <c r="D52" s="29"/>
      <c r="E52" s="29"/>
      <c r="F52" s="29"/>
      <c r="G52" s="5"/>
    </row>
    <row r="53" spans="1:7" ht="22.5" customHeight="1">
      <c r="A53" s="50"/>
      <c r="B53" s="55" t="s">
        <v>6</v>
      </c>
      <c r="C53" s="56">
        <f>VLOOKUP(B53,'Budget by Category'!A:B,2,0)</f>
        <v>737102</v>
      </c>
      <c r="D53" s="29"/>
      <c r="E53" s="29"/>
      <c r="F53" s="29"/>
      <c r="G53" s="5"/>
    </row>
    <row r="54" spans="1:7" ht="22.5" customHeight="1">
      <c r="A54" s="50"/>
      <c r="B54" s="55" t="s">
        <v>7</v>
      </c>
      <c r="C54" s="56">
        <f>VLOOKUP(B54,'Budget by Category'!A:B,2,0)</f>
        <v>164280.5</v>
      </c>
      <c r="D54" s="29"/>
      <c r="E54" s="29"/>
      <c r="F54" s="29"/>
      <c r="G54" s="5"/>
    </row>
    <row r="55" spans="1:7" ht="22.5" customHeight="1">
      <c r="A55" s="50"/>
      <c r="B55" s="52" t="s">
        <v>2</v>
      </c>
      <c r="C55" s="56">
        <f>VLOOKUP(B55,'Budget by Category'!A:B,2,0)</f>
        <v>56320</v>
      </c>
      <c r="D55" s="29"/>
      <c r="E55" s="29"/>
      <c r="F55" s="29"/>
      <c r="G55" s="5"/>
    </row>
    <row r="56" spans="1:7" ht="22.5" customHeight="1">
      <c r="A56" s="50"/>
      <c r="B56" s="55" t="s">
        <v>4</v>
      </c>
      <c r="C56" s="56">
        <f>VLOOKUP(B56,'Budget by Category'!A:B,2,0)</f>
        <v>50000</v>
      </c>
      <c r="D56" s="29"/>
      <c r="E56" s="29"/>
      <c r="F56" s="29"/>
      <c r="G56" s="5"/>
    </row>
    <row r="57" spans="1:7" ht="22.5" customHeight="1">
      <c r="A57" s="50"/>
      <c r="B57" s="57" t="s">
        <v>25</v>
      </c>
      <c r="C57" s="58">
        <f>SUM(C51:C56)</f>
        <v>4375930.5</v>
      </c>
      <c r="D57" s="29"/>
      <c r="E57" s="29"/>
      <c r="F57" s="29"/>
      <c r="G57" s="5"/>
    </row>
    <row r="58" spans="1:7" ht="1.5" customHeight="1">
      <c r="A58" s="6"/>
      <c r="B58" s="59"/>
      <c r="C58" s="60"/>
      <c r="D58" s="60"/>
      <c r="E58" s="61"/>
      <c r="F58" s="62"/>
      <c r="G58" s="6"/>
    </row>
    <row r="59" spans="1:7" ht="18.75" customHeight="1">
      <c r="A59" s="7"/>
      <c r="B59" s="63"/>
      <c r="C59" s="64"/>
      <c r="D59" s="65" t="s">
        <v>26</v>
      </c>
      <c r="E59" s="66" t="s">
        <v>90</v>
      </c>
      <c r="F59" s="67" t="s">
        <v>27</v>
      </c>
      <c r="G59" s="7"/>
    </row>
  </sheetData>
  <autoFilter ref="B9:F48"/>
  <mergeCells count="1">
    <mergeCell ref="B7:F7"/>
  </mergeCells>
  <conditionalFormatting sqref="B10:F48">
    <cfRule type="expression" dxfId="5" priority="1">
      <formula>ODD(ROW())=ROW()</formula>
    </cfRule>
  </conditionalFormatting>
  <conditionalFormatting sqref="B10:F48">
    <cfRule type="expression" dxfId="4" priority="2">
      <formula>EVEN(ROW())=ROW()</formula>
    </cfRule>
  </conditionalFormatting>
  <hyperlinks>
    <hyperlink ref="F59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Category!$B$4:$B$12</xm:f>
          </x14:formula1>
          <xm:sqref>C10:C48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/>
  </sheetViews>
  <sheetFormatPr defaultColWidth="14.42578125" defaultRowHeight="15.75" customHeight="1"/>
  <cols>
    <col min="1" max="1" width="14" customWidth="1"/>
    <col min="2" max="2" width="21.7109375" bestFit="1" customWidth="1"/>
  </cols>
  <sheetData>
    <row r="1" spans="1:2" ht="15.75" customHeight="1">
      <c r="A1" s="74" t="s">
        <v>28</v>
      </c>
      <c r="B1" s="74" t="s">
        <v>30</v>
      </c>
    </row>
    <row r="2" spans="1:2" ht="15.75" customHeight="1">
      <c r="A2" s="75" t="s">
        <v>2</v>
      </c>
      <c r="B2" s="75">
        <v>56320</v>
      </c>
    </row>
    <row r="3" spans="1:2" ht="15.75" customHeight="1">
      <c r="A3" s="75" t="s">
        <v>4</v>
      </c>
      <c r="B3" s="75">
        <v>50000</v>
      </c>
    </row>
    <row r="4" spans="1:2" ht="15.75" customHeight="1">
      <c r="A4" s="75" t="s">
        <v>5</v>
      </c>
      <c r="B4" s="75">
        <v>775632</v>
      </c>
    </row>
    <row r="5" spans="1:2" ht="15.75" customHeight="1">
      <c r="A5" s="75" t="s">
        <v>6</v>
      </c>
      <c r="B5" s="75">
        <v>737102</v>
      </c>
    </row>
    <row r="6" spans="1:2" ht="15.75" customHeight="1">
      <c r="A6" s="75" t="s">
        <v>7</v>
      </c>
      <c r="B6" s="75">
        <v>164280.5</v>
      </c>
    </row>
    <row r="7" spans="1:2" ht="15.75" customHeight="1">
      <c r="A7" s="75" t="s">
        <v>9</v>
      </c>
      <c r="B7" s="75">
        <v>2592596</v>
      </c>
    </row>
    <row r="8" spans="1:2" ht="15.75" customHeight="1">
      <c r="A8" s="74" t="s">
        <v>23</v>
      </c>
      <c r="B8" s="74">
        <v>4375930.5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sqref="A1:C1"/>
    </sheetView>
  </sheetViews>
  <sheetFormatPr defaultColWidth="14.42578125" defaultRowHeight="15.75" customHeight="1"/>
  <cols>
    <col min="1" max="1" width="3" customWidth="1"/>
    <col min="2" max="2" width="27.42578125" customWidth="1"/>
    <col min="3" max="3" width="3" customWidth="1"/>
  </cols>
  <sheetData>
    <row r="1" spans="1:3" ht="27.75" customHeight="1">
      <c r="A1" s="83" t="s">
        <v>0</v>
      </c>
      <c r="B1" s="84"/>
      <c r="C1" s="84"/>
    </row>
    <row r="2" spans="1:3" ht="9" customHeight="1">
      <c r="A2" s="8"/>
      <c r="B2" s="3"/>
      <c r="C2" s="8"/>
    </row>
    <row r="3" spans="1:3" ht="22.5" customHeight="1">
      <c r="A3" s="8"/>
      <c r="B3" s="9" t="s">
        <v>1</v>
      </c>
      <c r="C3" s="8"/>
    </row>
    <row r="4" spans="1:3" ht="22.5" customHeight="1">
      <c r="A4" s="10"/>
      <c r="B4" s="11" t="s">
        <v>2</v>
      </c>
      <c r="C4" s="12"/>
    </row>
    <row r="5" spans="1:3" ht="22.5" customHeight="1">
      <c r="A5" s="10"/>
      <c r="B5" s="13" t="s">
        <v>3</v>
      </c>
      <c r="C5" s="12"/>
    </row>
    <row r="6" spans="1:3" ht="22.5" customHeight="1">
      <c r="A6" s="10"/>
      <c r="B6" s="11" t="s">
        <v>4</v>
      </c>
      <c r="C6" s="12"/>
    </row>
    <row r="7" spans="1:3" ht="22.5" customHeight="1">
      <c r="A7" s="10"/>
      <c r="B7" s="13" t="s">
        <v>5</v>
      </c>
      <c r="C7" s="12"/>
    </row>
    <row r="8" spans="1:3" ht="22.5" customHeight="1">
      <c r="A8" s="10"/>
      <c r="B8" s="11" t="s">
        <v>6</v>
      </c>
      <c r="C8" s="12"/>
    </row>
    <row r="9" spans="1:3" ht="22.5" customHeight="1">
      <c r="A9" s="10"/>
      <c r="B9" s="13" t="s">
        <v>7</v>
      </c>
      <c r="C9" s="12"/>
    </row>
    <row r="10" spans="1:3" ht="22.5" customHeight="1">
      <c r="A10" s="10"/>
      <c r="B10" s="13" t="s">
        <v>8</v>
      </c>
      <c r="C10" s="12"/>
    </row>
    <row r="11" spans="1:3" ht="22.5" customHeight="1">
      <c r="A11" s="10"/>
      <c r="B11" s="13" t="s">
        <v>9</v>
      </c>
      <c r="C11" s="12"/>
    </row>
    <row r="12" spans="1:3" ht="22.5" customHeight="1">
      <c r="A12" s="10"/>
      <c r="B12" s="11"/>
      <c r="C12" s="12"/>
    </row>
    <row r="13" spans="1:3" ht="22.5" customHeight="1">
      <c r="A13" s="14"/>
      <c r="B13" s="15"/>
      <c r="C13" s="12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Itinerary</vt:lpstr>
      <vt:lpstr>Budget by Category</vt:lpstr>
      <vt:lpstr>Category</vt:lpstr>
      <vt:lpstr>NamedRange1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Rizqy Puspitasari</dc:creator>
  <cp:lastModifiedBy>kiky</cp:lastModifiedBy>
  <dcterms:created xsi:type="dcterms:W3CDTF">2017-11-15T09:31:56Z</dcterms:created>
  <dcterms:modified xsi:type="dcterms:W3CDTF">2018-05-02T04:37:29Z</dcterms:modified>
</cp:coreProperties>
</file>